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Лот 1 Варавино Фактория Деком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лот1!$A$1:$Q$48</definedName>
  </definedNames>
  <calcPr calcId="152511"/>
</workbook>
</file>

<file path=xl/calcChain.xml><?xml version="1.0" encoding="utf-8"?>
<calcChain xmlns="http://schemas.openxmlformats.org/spreadsheetml/2006/main">
  <c r="Q38" i="3" l="1"/>
  <c r="O38" i="3"/>
  <c r="Q37" i="3"/>
  <c r="P37" i="3"/>
  <c r="O37" i="3"/>
  <c r="K36" i="3"/>
  <c r="J36" i="3"/>
  <c r="E35" i="3"/>
  <c r="E18" i="3"/>
  <c r="E17" i="3"/>
  <c r="E15" i="3"/>
  <c r="F21" i="3" l="1"/>
  <c r="F35" i="3"/>
  <c r="F18" i="3"/>
  <c r="F17" i="3"/>
  <c r="F15" i="3"/>
  <c r="E29" i="3"/>
  <c r="E25" i="3"/>
  <c r="E9" i="3"/>
  <c r="E14" i="3" l="1"/>
  <c r="M35" i="3" l="1"/>
  <c r="I35" i="3"/>
  <c r="C35" i="3"/>
  <c r="N11" i="3"/>
  <c r="N10" i="3"/>
  <c r="K10" i="3"/>
  <c r="K11" i="3"/>
  <c r="J11" i="3"/>
  <c r="J10" i="3"/>
  <c r="F10" i="3"/>
  <c r="F11" i="3"/>
  <c r="D11" i="3"/>
  <c r="D10" i="3"/>
  <c r="M9" i="3" l="1"/>
  <c r="I9" i="3"/>
  <c r="C9" i="3"/>
  <c r="N21" i="3" l="1"/>
  <c r="N35" i="3"/>
  <c r="N34" i="3"/>
  <c r="N33" i="3"/>
  <c r="N32" i="3"/>
  <c r="N31" i="3"/>
  <c r="N30" i="3"/>
  <c r="N28" i="3"/>
  <c r="N27" i="3"/>
  <c r="N26" i="3"/>
  <c r="N20" i="3"/>
  <c r="N19" i="3"/>
  <c r="N18" i="3"/>
  <c r="N17" i="3"/>
  <c r="N16" i="3"/>
  <c r="N15" i="3"/>
  <c r="N9" i="3"/>
  <c r="M29" i="3"/>
  <c r="M25" i="3"/>
  <c r="M14" i="3"/>
  <c r="N29" i="3" l="1"/>
  <c r="N25" i="3"/>
  <c r="N14" i="3"/>
  <c r="N37" i="3" l="1"/>
  <c r="D36" i="3" l="1"/>
  <c r="F36" i="3"/>
  <c r="J15" i="3" l="1"/>
  <c r="K15" i="3"/>
  <c r="J16" i="3"/>
  <c r="K16" i="3"/>
  <c r="J17" i="3"/>
  <c r="K17" i="3"/>
  <c r="J18" i="3"/>
  <c r="K18" i="3"/>
  <c r="J19" i="3"/>
  <c r="K19" i="3"/>
  <c r="J20" i="3"/>
  <c r="K20" i="3"/>
  <c r="J26" i="3"/>
  <c r="K26" i="3"/>
  <c r="J27" i="3"/>
  <c r="K27" i="3"/>
  <c r="J28" i="3"/>
  <c r="K28" i="3"/>
  <c r="J31" i="3"/>
  <c r="K31" i="3"/>
  <c r="J32" i="3"/>
  <c r="K32" i="3"/>
  <c r="J33" i="3"/>
  <c r="K33" i="3"/>
  <c r="J34" i="3"/>
  <c r="K34" i="3"/>
  <c r="J35" i="3"/>
  <c r="K35" i="3"/>
  <c r="I30" i="3"/>
  <c r="I29" i="3" s="1"/>
  <c r="I25" i="3"/>
  <c r="I14" i="3"/>
  <c r="K30" i="3" l="1"/>
  <c r="K29" i="3" s="1"/>
  <c r="K14" i="3"/>
  <c r="J25" i="3"/>
  <c r="J14" i="3"/>
  <c r="K25" i="3"/>
  <c r="J30" i="3"/>
  <c r="J29" i="3" s="1"/>
  <c r="J9" i="3"/>
  <c r="K9" i="3"/>
  <c r="J37" i="3" l="1"/>
  <c r="K37" i="3"/>
  <c r="D35" i="3" l="1"/>
  <c r="F16" i="3" l="1"/>
  <c r="F19" i="3"/>
  <c r="F20" i="3"/>
  <c r="F26" i="3"/>
  <c r="F27" i="3"/>
  <c r="F28" i="3"/>
  <c r="F30" i="3"/>
  <c r="F31" i="3"/>
  <c r="F32" i="3"/>
  <c r="F33" i="3"/>
  <c r="F34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F25" i="3"/>
  <c r="D29" i="3"/>
  <c r="F29" i="3"/>
  <c r="F9" i="3"/>
  <c r="F14" i="3"/>
  <c r="F37" i="3" l="1"/>
  <c r="D14" i="3" l="1"/>
  <c r="J39" i="3" l="1"/>
  <c r="F39" i="3" l="1"/>
  <c r="D9" i="3" l="1"/>
  <c r="D37" i="3" s="1"/>
  <c r="D39" i="3" l="1"/>
  <c r="K39" i="3" l="1"/>
  <c r="N39" i="3"/>
</calcChain>
</file>

<file path=xl/sharedStrings.xml><?xml version="1.0" encoding="utf-8"?>
<sst xmlns="http://schemas.openxmlformats.org/spreadsheetml/2006/main" count="138" uniqueCount="81">
  <si>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</si>
  <si>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</si>
  <si>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</si>
  <si>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</si>
  <si>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</si>
  <si>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</si>
  <si>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</si>
  <si>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</si>
  <si>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</si>
  <si>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</si>
  <si>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</si>
  <si>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</si>
  <si>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</si>
  <si>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</si>
  <si>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</si>
  <si>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</si>
  <si>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</si>
  <si>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</si>
  <si>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</si>
  <si>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</si>
  <si>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</si>
  <si>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</si>
  <si>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</si>
  <si>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</si>
  <si>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</si>
  <si>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</si>
  <si>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</si>
  <si>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</si>
  <si>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</si>
  <si>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</si>
  <si>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</si>
  <si>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</si>
  <si>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</si>
  <si>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</si>
  <si>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</si>
  <si>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</si>
  <si>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</si>
  <si>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</si>
  <si>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</si>
  <si>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</si>
  <si>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</si>
  <si>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</si>
  <si>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</si>
  <si>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</si>
  <si>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</si>
  <si>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</si>
  <si>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</si>
  <si>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</si>
  <si>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</si>
  <si>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</si>
  <si>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</si>
  <si>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</si>
  <si>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 (4 раз в год - помойницы)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</si>
  <si>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</si>
  <si>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постоянно
на системах водоснабжения, газоснабжения, энергоснабжения</t>
  </si>
  <si>
    <t xml:space="preserve"> деревянный благоустроенный с ХВС, ГВС, канализация, печное отопление (без центр отопления)</t>
  </si>
  <si>
    <t>МВК   деревянный не благоустроенный без канализации,  с печным отоплением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</si>
  <si>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</si>
  <si>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</si>
  <si>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</si>
  <si>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</si>
  <si>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</si>
  <si>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</si>
  <si>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</si>
  <si>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</si>
  <si>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</si>
  <si>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</si>
  <si>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</si>
  <si>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</si>
  <si>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</si>
  <si>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</si>
  <si>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</si>
  <si>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Лот № 1 Территориальный округ Варавино-Фактория</t>
  </si>
  <si>
    <t>пр. Ленинкградский</t>
  </si>
  <si>
    <t>344</t>
  </si>
  <si>
    <t>ул. Воронина В.И.</t>
  </si>
  <si>
    <t>14</t>
  </si>
  <si>
    <t>пр. Ленинградский</t>
  </si>
  <si>
    <t>333</t>
  </si>
  <si>
    <t>321</t>
  </si>
  <si>
    <t>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</si>
</sst>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13" fillId="2" borderId="9" xfId="0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9" fontId="13" fillId="2" borderId="14" xfId="2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49" fontId="13" fillId="2" borderId="12" xfId="2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4" fontId="19" fillId="0" borderId="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topLeftCell="C29" zoomScale="86" zoomScaleNormal="100" zoomScaleSheetLayoutView="86" workbookViewId="0">
      <selection activeCell="O37" sqref="O37:Q38"/>
    </sheetView>
  </sheetViews>
  <sheetFormatPr defaultRowHeight="12.75" x14ac:dyDescent="0.2"/>
  <cols>
    <col min="1" max="1" width="55.5703125" style="6" customWidth="1"/>
    <col min="2" max="2" width="34.7109375" style="17" customWidth="1"/>
    <col min="3" max="3" width="27.140625" style="17" customWidth="1"/>
    <col min="4" max="4" width="9.28515625" style="7" customWidth="1"/>
    <col min="5" max="5" width="11.42578125" style="7" customWidth="1"/>
    <col min="6" max="6" width="10.7109375" style="17" customWidth="1"/>
    <col min="7" max="7" width="53.85546875" style="7" customWidth="1"/>
    <col min="8" max="8" width="28" style="27" customWidth="1"/>
    <col min="9" max="9" width="33.85546875" style="17" customWidth="1"/>
    <col min="10" max="10" width="12.5703125" style="17" customWidth="1"/>
    <col min="11" max="11" width="9.28515625" style="7" customWidth="1"/>
    <col min="12" max="12" width="47" style="7" customWidth="1"/>
    <col min="13" max="13" width="14.7109375" style="7" customWidth="1"/>
    <col min="14" max="14" width="17.5703125" style="7" customWidth="1"/>
    <col min="15" max="15" width="11.85546875" customWidth="1"/>
    <col min="17" max="17" width="12.28515625" customWidth="1"/>
  </cols>
  <sheetData>
    <row r="1" spans="1:14" s="1" customFormat="1" ht="16.5" customHeight="1" x14ac:dyDescent="0.25">
      <c r="A1" s="21" t="s">
        <v>19</v>
      </c>
      <c r="B1" s="21"/>
      <c r="C1" s="21"/>
      <c r="D1" s="13"/>
      <c r="E1" s="3" t="s">
        <v>57</v>
      </c>
      <c r="F1" s="21"/>
      <c r="G1" s="3"/>
      <c r="H1" s="26"/>
      <c r="I1" s="21"/>
      <c r="J1" s="21"/>
      <c r="K1" s="3"/>
      <c r="L1" s="3"/>
      <c r="M1" s="3"/>
      <c r="N1" s="3"/>
    </row>
    <row r="2" spans="1:14" s="1" customFormat="1" ht="16.5" customHeight="1" x14ac:dyDescent="0.25">
      <c r="A2" s="21" t="s">
        <v>18</v>
      </c>
      <c r="B2" s="21"/>
      <c r="C2" s="21"/>
      <c r="D2" s="4"/>
      <c r="E2" s="4" t="s">
        <v>58</v>
      </c>
      <c r="F2" s="21"/>
      <c r="G2" s="4"/>
      <c r="H2" s="26"/>
      <c r="I2" s="21"/>
      <c r="J2" s="21"/>
      <c r="K2" s="4"/>
      <c r="L2" s="4"/>
      <c r="M2" s="4"/>
      <c r="N2" s="4"/>
    </row>
    <row r="3" spans="1:14" s="1" customFormat="1" ht="16.5" customHeight="1" x14ac:dyDescent="0.25">
      <c r="A3" s="21" t="s">
        <v>17</v>
      </c>
      <c r="B3" s="21"/>
      <c r="C3" s="21"/>
      <c r="D3" s="4"/>
      <c r="E3" s="4" t="s">
        <v>59</v>
      </c>
      <c r="F3" s="21"/>
      <c r="G3" s="4"/>
      <c r="H3" s="26"/>
      <c r="I3" s="21"/>
      <c r="J3" s="21"/>
      <c r="K3" s="4"/>
      <c r="L3" s="4"/>
      <c r="M3" s="4"/>
      <c r="N3" s="4"/>
    </row>
    <row r="4" spans="1:14" s="1" customFormat="1" ht="16.5" customHeight="1" x14ac:dyDescent="0.2">
      <c r="A4" s="21" t="s">
        <v>16</v>
      </c>
      <c r="B4" s="21"/>
      <c r="C4" s="21"/>
      <c r="D4" s="7"/>
      <c r="E4" s="7"/>
      <c r="F4" s="21"/>
      <c r="G4" s="7"/>
      <c r="H4" s="26"/>
      <c r="I4" s="21"/>
      <c r="J4" s="21"/>
      <c r="K4" s="7"/>
      <c r="L4" s="7"/>
      <c r="M4" s="7"/>
      <c r="N4" s="7"/>
    </row>
    <row r="5" spans="1:14" s="1" customFormat="1" x14ac:dyDescent="0.2">
      <c r="A5" s="5" t="s">
        <v>72</v>
      </c>
      <c r="B5" s="17"/>
      <c r="C5" s="17"/>
      <c r="D5" s="7"/>
      <c r="E5" s="7"/>
      <c r="F5" s="17"/>
      <c r="G5" s="7"/>
      <c r="H5" s="27"/>
      <c r="I5" s="17"/>
      <c r="J5" s="17"/>
      <c r="K5" s="7"/>
      <c r="L5" s="7"/>
      <c r="M5" s="7"/>
      <c r="N5" s="7"/>
    </row>
    <row r="6" spans="1:14" s="1" customFormat="1" ht="15.75" customHeight="1" x14ac:dyDescent="0.2">
      <c r="A6" s="73" t="s">
        <v>15</v>
      </c>
      <c r="B6" s="35" t="s">
        <v>14</v>
      </c>
      <c r="C6" s="36"/>
      <c r="D6" s="19"/>
      <c r="E6" s="14"/>
      <c r="F6" s="19"/>
      <c r="G6" s="20"/>
      <c r="H6" s="19"/>
      <c r="I6" s="19"/>
      <c r="J6" s="19"/>
      <c r="K6" s="20"/>
      <c r="L6" s="20"/>
      <c r="M6" s="20"/>
      <c r="N6" s="20"/>
    </row>
    <row r="7" spans="1:14" s="8" customFormat="1" ht="71.25" customHeight="1" x14ac:dyDescent="0.2">
      <c r="A7" s="74"/>
      <c r="B7" s="75" t="s">
        <v>13</v>
      </c>
      <c r="C7" s="76" t="s">
        <v>39</v>
      </c>
      <c r="D7" s="82" t="s">
        <v>73</v>
      </c>
      <c r="E7" s="76" t="s">
        <v>39</v>
      </c>
      <c r="F7" s="50" t="s">
        <v>75</v>
      </c>
      <c r="G7" s="42" t="s">
        <v>40</v>
      </c>
      <c r="H7" s="43" t="s">
        <v>13</v>
      </c>
      <c r="I7" s="78" t="s">
        <v>55</v>
      </c>
      <c r="J7" s="84" t="s">
        <v>77</v>
      </c>
      <c r="K7" s="84" t="s">
        <v>77</v>
      </c>
      <c r="L7" s="78" t="s">
        <v>13</v>
      </c>
      <c r="M7" s="80" t="s">
        <v>56</v>
      </c>
      <c r="N7" s="84" t="s">
        <v>77</v>
      </c>
    </row>
    <row r="8" spans="1:14" s="8" customFormat="1" ht="22.5" customHeight="1" x14ac:dyDescent="0.2">
      <c r="A8" s="74"/>
      <c r="B8" s="75"/>
      <c r="C8" s="77"/>
      <c r="D8" s="83" t="s">
        <v>74</v>
      </c>
      <c r="E8" s="77"/>
      <c r="F8" s="51" t="s">
        <v>76</v>
      </c>
      <c r="G8" s="52"/>
      <c r="H8" s="52"/>
      <c r="I8" s="79"/>
      <c r="J8" s="85" t="s">
        <v>78</v>
      </c>
      <c r="K8" s="85" t="s">
        <v>79</v>
      </c>
      <c r="L8" s="79"/>
      <c r="M8" s="81"/>
      <c r="N8" s="23" t="s">
        <v>80</v>
      </c>
    </row>
    <row r="9" spans="1:14" s="1" customFormat="1" ht="12.75" customHeight="1" x14ac:dyDescent="0.2">
      <c r="A9" s="30" t="s">
        <v>12</v>
      </c>
      <c r="B9" s="37"/>
      <c r="C9" s="31">
        <f>SUM(C10:C13)</f>
        <v>1.1700000000000002</v>
      </c>
      <c r="D9" s="10">
        <f t="shared" ref="D9" si="0">SUM(D10:D13)</f>
        <v>6383.9879999999994</v>
      </c>
      <c r="E9" s="31">
        <f>SUM(E10:E13)</f>
        <v>1.1700000000000002</v>
      </c>
      <c r="F9" s="10">
        <f>SUM(F10:F13)</f>
        <v>10348.884000000002</v>
      </c>
      <c r="G9" s="44" t="s">
        <v>12</v>
      </c>
      <c r="H9" s="45"/>
      <c r="I9" s="31">
        <f>SUM(I10:I13)</f>
        <v>1.1700000000000002</v>
      </c>
      <c r="J9" s="10">
        <f t="shared" ref="J9:K9" si="1">SUM(J10:J12)</f>
        <v>5801.3280000000004</v>
      </c>
      <c r="K9" s="10">
        <f t="shared" si="1"/>
        <v>5749.38</v>
      </c>
      <c r="L9" s="45"/>
      <c r="M9" s="31">
        <f>SUM(M10:M13)</f>
        <v>1.1700000000000002</v>
      </c>
      <c r="N9" s="10">
        <f t="shared" ref="N9" si="2">SUM(N10:N12)</f>
        <v>6765.8760000000011</v>
      </c>
    </row>
    <row r="10" spans="1:14" s="1" customFormat="1" ht="12.75" customHeight="1" x14ac:dyDescent="0.2">
      <c r="A10" s="29" t="s">
        <v>20</v>
      </c>
      <c r="B10" s="37" t="s">
        <v>34</v>
      </c>
      <c r="C10" s="28">
        <v>1.1200000000000001</v>
      </c>
      <c r="D10" s="9">
        <f>$C$10*D38*12</f>
        <v>6111.1679999999997</v>
      </c>
      <c r="E10" s="28">
        <v>1.1200000000000001</v>
      </c>
      <c r="F10" s="9">
        <f>$C$10*F38*12</f>
        <v>9906.6240000000016</v>
      </c>
      <c r="G10" s="46" t="s">
        <v>20</v>
      </c>
      <c r="H10" s="28" t="s">
        <v>41</v>
      </c>
      <c r="I10" s="28">
        <v>1.1200000000000001</v>
      </c>
      <c r="J10" s="53">
        <f>$I$10*J38*12</f>
        <v>5553.4080000000004</v>
      </c>
      <c r="K10" s="53">
        <f t="shared" ref="K10" si="3">$I$10*K38*12</f>
        <v>5503.68</v>
      </c>
      <c r="L10" s="28" t="s">
        <v>51</v>
      </c>
      <c r="M10" s="28">
        <v>1.1200000000000001</v>
      </c>
      <c r="N10" s="53">
        <f>$M$10*N38*12</f>
        <v>6476.7360000000008</v>
      </c>
    </row>
    <row r="11" spans="1:14" s="1" customFormat="1" ht="27.75" customHeight="1" x14ac:dyDescent="0.2">
      <c r="A11" s="29" t="s">
        <v>25</v>
      </c>
      <c r="B11" s="37" t="s">
        <v>35</v>
      </c>
      <c r="C11" s="28">
        <v>0.05</v>
      </c>
      <c r="D11" s="9">
        <f>$C$11*D38*12</f>
        <v>272.82</v>
      </c>
      <c r="E11" s="28">
        <v>0.05</v>
      </c>
      <c r="F11" s="9">
        <f>$C$11*F38*12</f>
        <v>442.26000000000005</v>
      </c>
      <c r="G11" s="47" t="s">
        <v>25</v>
      </c>
      <c r="H11" s="28" t="s">
        <v>42</v>
      </c>
      <c r="I11" s="28">
        <v>0.05</v>
      </c>
      <c r="J11" s="9">
        <f>$I$11*J38*12</f>
        <v>247.92000000000002</v>
      </c>
      <c r="K11" s="9">
        <f t="shared" ref="K11" si="4">$I$11*K38*12</f>
        <v>245.70000000000002</v>
      </c>
      <c r="L11" s="28" t="s">
        <v>51</v>
      </c>
      <c r="M11" s="28">
        <v>0.05</v>
      </c>
      <c r="N11" s="53">
        <f>$M$11*N38*12</f>
        <v>289.14</v>
      </c>
    </row>
    <row r="12" spans="1:14" s="25" customFormat="1" x14ac:dyDescent="0.2">
      <c r="A12" s="29"/>
      <c r="B12" s="37"/>
      <c r="C12" s="38"/>
      <c r="D12" s="24"/>
      <c r="E12" s="38"/>
      <c r="F12" s="24"/>
      <c r="G12" s="57"/>
      <c r="H12" s="38"/>
      <c r="I12" s="38"/>
      <c r="J12" s="24"/>
      <c r="K12" s="24"/>
      <c r="L12" s="38"/>
      <c r="M12" s="38"/>
      <c r="N12" s="24"/>
    </row>
    <row r="13" spans="1:14" s="25" customFormat="1" x14ac:dyDescent="0.2">
      <c r="A13" s="29"/>
      <c r="B13" s="37"/>
      <c r="C13" s="38"/>
      <c r="D13" s="24"/>
      <c r="E13" s="38"/>
      <c r="F13" s="24"/>
      <c r="G13" s="58"/>
      <c r="H13" s="58"/>
      <c r="I13" s="58"/>
      <c r="J13" s="24"/>
      <c r="K13" s="24"/>
      <c r="L13" s="38"/>
      <c r="M13" s="38"/>
      <c r="N13" s="24"/>
    </row>
    <row r="14" spans="1:14" s="25" customFormat="1" ht="37.5" customHeight="1" x14ac:dyDescent="0.2">
      <c r="A14" s="30" t="s">
        <v>11</v>
      </c>
      <c r="B14" s="37"/>
      <c r="C14" s="33">
        <f>SUM(C15:C21)</f>
        <v>4.4300000000000006</v>
      </c>
      <c r="D14" s="59">
        <f>SUM(D15:D21)</f>
        <v>24171.851999999999</v>
      </c>
      <c r="E14" s="33">
        <f>SUM(E15:E21)</f>
        <v>10.32</v>
      </c>
      <c r="F14" s="59">
        <f>SUM(F15:F21)</f>
        <v>91282.464000000007</v>
      </c>
      <c r="G14" s="30" t="s">
        <v>11</v>
      </c>
      <c r="H14" s="38"/>
      <c r="I14" s="33">
        <f>SUM(I15:I21)</f>
        <v>4.58</v>
      </c>
      <c r="J14" s="59">
        <f t="shared" ref="J14:K14" si="5">SUM(J15:J21)</f>
        <v>22709.472000000002</v>
      </c>
      <c r="K14" s="59">
        <f t="shared" si="5"/>
        <v>22506.120000000003</v>
      </c>
      <c r="L14" s="38"/>
      <c r="M14" s="33">
        <f>SUM(M15:M21)</f>
        <v>9.4499999999999993</v>
      </c>
      <c r="N14" s="59">
        <f>SUM(N15:N21)</f>
        <v>54647.459999999992</v>
      </c>
    </row>
    <row r="15" spans="1:14" s="25" customFormat="1" x14ac:dyDescent="0.2">
      <c r="A15" s="29" t="s">
        <v>26</v>
      </c>
      <c r="B15" s="37" t="s">
        <v>21</v>
      </c>
      <c r="C15" s="38">
        <v>0.41</v>
      </c>
      <c r="D15" s="24">
        <f t="shared" ref="D15" si="6">$C$15*12*D38</f>
        <v>2237.1239999999998</v>
      </c>
      <c r="E15" s="38">
        <f>0.41+2.18</f>
        <v>2.5900000000000003</v>
      </c>
      <c r="F15" s="24">
        <f>E15*12*F38</f>
        <v>22909.068000000003</v>
      </c>
      <c r="G15" s="57" t="s">
        <v>43</v>
      </c>
      <c r="H15" s="38" t="s">
        <v>21</v>
      </c>
      <c r="I15" s="38">
        <v>0.49</v>
      </c>
      <c r="J15" s="24">
        <f>$I$15*12*J38</f>
        <v>2429.616</v>
      </c>
      <c r="K15" s="24">
        <f>$I$15*12*K38</f>
        <v>2407.86</v>
      </c>
      <c r="L15" s="38" t="s">
        <v>21</v>
      </c>
      <c r="M15" s="38">
        <v>0.39</v>
      </c>
      <c r="N15" s="24">
        <f>$M$15*12*N38</f>
        <v>2255.2919999999999</v>
      </c>
    </row>
    <row r="16" spans="1:14" s="25" customFormat="1" x14ac:dyDescent="0.2">
      <c r="A16" s="29" t="s">
        <v>27</v>
      </c>
      <c r="B16" s="37" t="s">
        <v>10</v>
      </c>
      <c r="C16" s="38">
        <v>0.49</v>
      </c>
      <c r="D16" s="24">
        <f t="shared" ref="D16" si="7">$C$16*12*D38</f>
        <v>2673.636</v>
      </c>
      <c r="E16" s="38">
        <v>0.49</v>
      </c>
      <c r="F16" s="24">
        <f>$C$16*12*F38</f>
        <v>4334.1480000000001</v>
      </c>
      <c r="G16" s="57" t="s">
        <v>44</v>
      </c>
      <c r="H16" s="38" t="s">
        <v>10</v>
      </c>
      <c r="I16" s="38">
        <v>0.51</v>
      </c>
      <c r="J16" s="24">
        <f>$I$16*12*J38</f>
        <v>2528.7840000000001</v>
      </c>
      <c r="K16" s="24">
        <f>$I$16*12*K38</f>
        <v>2506.14</v>
      </c>
      <c r="L16" s="38" t="s">
        <v>10</v>
      </c>
      <c r="M16" s="38">
        <v>0.7</v>
      </c>
      <c r="N16" s="24">
        <f>$M$16*12*N38</f>
        <v>4047.9599999999991</v>
      </c>
    </row>
    <row r="17" spans="1:14" s="25" customFormat="1" x14ac:dyDescent="0.2">
      <c r="A17" s="29" t="s">
        <v>28</v>
      </c>
      <c r="B17" s="37" t="s">
        <v>22</v>
      </c>
      <c r="C17" s="38">
        <v>0.37</v>
      </c>
      <c r="D17" s="24">
        <f t="shared" ref="D17" si="8">$C$17*12*D38</f>
        <v>2018.8679999999997</v>
      </c>
      <c r="E17" s="38">
        <f>0.37+1.96</f>
        <v>2.33</v>
      </c>
      <c r="F17" s="24">
        <f>E17*12*F38</f>
        <v>20609.316000000003</v>
      </c>
      <c r="G17" s="57" t="s">
        <v>28</v>
      </c>
      <c r="H17" s="38" t="s">
        <v>22</v>
      </c>
      <c r="I17" s="38">
        <v>0.39</v>
      </c>
      <c r="J17" s="24">
        <f>$I$17*12*J38</f>
        <v>1933.7759999999998</v>
      </c>
      <c r="K17" s="24">
        <f>$I$17*12*K38</f>
        <v>1916.4599999999998</v>
      </c>
      <c r="L17" s="38" t="s">
        <v>22</v>
      </c>
      <c r="M17" s="38">
        <v>0.38</v>
      </c>
      <c r="N17" s="24">
        <f>$M$17*12*N38</f>
        <v>2197.4639999999999</v>
      </c>
    </row>
    <row r="18" spans="1:14" s="25" customFormat="1" ht="57.75" customHeight="1" x14ac:dyDescent="0.2">
      <c r="A18" s="32" t="s">
        <v>29</v>
      </c>
      <c r="B18" s="37" t="s">
        <v>9</v>
      </c>
      <c r="C18" s="38">
        <v>0.6</v>
      </c>
      <c r="D18" s="24">
        <f t="shared" ref="D18" si="9">$C$18*12*D38</f>
        <v>3273.8399999999997</v>
      </c>
      <c r="E18" s="38">
        <f>0.6+1.11</f>
        <v>1.71</v>
      </c>
      <c r="F18" s="24">
        <f>E18*12*F38</f>
        <v>15125.291999999999</v>
      </c>
      <c r="G18" s="32" t="s">
        <v>29</v>
      </c>
      <c r="H18" s="37" t="s">
        <v>9</v>
      </c>
      <c r="I18" s="38">
        <v>0.62</v>
      </c>
      <c r="J18" s="24">
        <f>$I$18*12*J38</f>
        <v>3074.2079999999996</v>
      </c>
      <c r="K18" s="24">
        <f>$I$18*12*K38</f>
        <v>3046.68</v>
      </c>
      <c r="L18" s="37" t="s">
        <v>9</v>
      </c>
      <c r="M18" s="38">
        <v>0.54</v>
      </c>
      <c r="N18" s="24">
        <f>$M$18*12*N38</f>
        <v>3122.712</v>
      </c>
    </row>
    <row r="19" spans="1:14" s="25" customFormat="1" ht="38.25" customHeight="1" x14ac:dyDescent="0.2">
      <c r="A19" s="29" t="s">
        <v>30</v>
      </c>
      <c r="B19" s="37" t="s">
        <v>35</v>
      </c>
      <c r="C19" s="38">
        <v>7.0000000000000007E-2</v>
      </c>
      <c r="D19" s="24">
        <f t="shared" ref="D19" si="10">$C$19*12*D38</f>
        <v>381.94800000000004</v>
      </c>
      <c r="E19" s="38">
        <v>7.0000000000000007E-2</v>
      </c>
      <c r="F19" s="24">
        <f>$C$19*12*F38</f>
        <v>619.1640000000001</v>
      </c>
      <c r="G19" s="29" t="s">
        <v>30</v>
      </c>
      <c r="H19" s="38" t="s">
        <v>45</v>
      </c>
      <c r="I19" s="38">
        <v>0.08</v>
      </c>
      <c r="J19" s="24">
        <f>$I$19*12*J38</f>
        <v>396.67199999999997</v>
      </c>
      <c r="K19" s="24">
        <f>$I$19*12*K38</f>
        <v>393.12</v>
      </c>
      <c r="L19" s="38" t="s">
        <v>45</v>
      </c>
      <c r="M19" s="38">
        <v>0.06</v>
      </c>
      <c r="N19" s="24">
        <f>$M$19*12*N38</f>
        <v>346.96799999999996</v>
      </c>
    </row>
    <row r="20" spans="1:14" s="25" customFormat="1" x14ac:dyDescent="0.2">
      <c r="A20" s="29" t="s">
        <v>31</v>
      </c>
      <c r="B20" s="37" t="s">
        <v>36</v>
      </c>
      <c r="C20" s="38">
        <v>2.4900000000000002</v>
      </c>
      <c r="D20" s="24">
        <f t="shared" ref="D20" si="11">$C$20*12*D38</f>
        <v>13586.436000000002</v>
      </c>
      <c r="E20" s="38">
        <v>2.4900000000000002</v>
      </c>
      <c r="F20" s="24">
        <f>$C$20*12*F38</f>
        <v>22024.548000000003</v>
      </c>
      <c r="G20" s="57" t="s">
        <v>31</v>
      </c>
      <c r="H20" s="37" t="s">
        <v>46</v>
      </c>
      <c r="I20" s="38">
        <v>2.4900000000000002</v>
      </c>
      <c r="J20" s="24">
        <f>$I$20*12*J38</f>
        <v>12346.416000000001</v>
      </c>
      <c r="K20" s="24">
        <f>$I$20*12*K38</f>
        <v>12235.86</v>
      </c>
      <c r="L20" s="37" t="s">
        <v>52</v>
      </c>
      <c r="M20" s="38">
        <v>3.34</v>
      </c>
      <c r="N20" s="24">
        <f>$M$20*12*N38</f>
        <v>19314.552</v>
      </c>
    </row>
    <row r="21" spans="1:14" s="25" customFormat="1" ht="27.75" customHeight="1" x14ac:dyDescent="0.2">
      <c r="A21" s="29" t="s">
        <v>60</v>
      </c>
      <c r="B21" s="37" t="s">
        <v>61</v>
      </c>
      <c r="C21" s="38"/>
      <c r="D21" s="24"/>
      <c r="E21" s="38">
        <v>0.64</v>
      </c>
      <c r="F21" s="24">
        <f>E21*12*F38</f>
        <v>5660.9279999999999</v>
      </c>
      <c r="G21" s="29" t="s">
        <v>60</v>
      </c>
      <c r="H21" s="37" t="s">
        <v>61</v>
      </c>
      <c r="I21" s="38"/>
      <c r="J21" s="24"/>
      <c r="K21" s="24"/>
      <c r="L21" s="38" t="s">
        <v>3</v>
      </c>
      <c r="M21" s="38">
        <v>4.04</v>
      </c>
      <c r="N21" s="24">
        <f>$M$21*N38*12</f>
        <v>23362.511999999999</v>
      </c>
    </row>
    <row r="22" spans="1:14" s="25" customFormat="1" ht="12.75" customHeight="1" x14ac:dyDescent="0.2">
      <c r="A22" s="32"/>
      <c r="B22" s="37"/>
      <c r="C22" s="38"/>
      <c r="D22" s="24"/>
      <c r="E22" s="38"/>
      <c r="F22" s="24"/>
      <c r="G22" s="60"/>
      <c r="H22" s="38"/>
      <c r="I22" s="38"/>
      <c r="J22" s="24"/>
      <c r="K22" s="24"/>
      <c r="L22" s="38"/>
      <c r="M22" s="38"/>
      <c r="N22" s="24"/>
    </row>
    <row r="23" spans="1:14" s="25" customFormat="1" ht="12.75" customHeight="1" x14ac:dyDescent="0.2">
      <c r="A23" s="32"/>
      <c r="B23" s="37"/>
      <c r="C23" s="38"/>
      <c r="D23" s="24"/>
      <c r="E23" s="38"/>
      <c r="F23" s="24"/>
      <c r="G23" s="60"/>
      <c r="H23" s="38"/>
      <c r="I23" s="38"/>
      <c r="J23" s="24"/>
      <c r="K23" s="24"/>
      <c r="L23" s="38"/>
      <c r="M23" s="38"/>
      <c r="N23" s="24"/>
    </row>
    <row r="24" spans="1:14" s="25" customFormat="1" ht="12.75" customHeight="1" x14ac:dyDescent="0.2">
      <c r="A24" s="32"/>
      <c r="B24" s="37"/>
      <c r="C24" s="38"/>
      <c r="D24" s="24"/>
      <c r="E24" s="38"/>
      <c r="F24" s="24"/>
      <c r="G24" s="60"/>
      <c r="H24" s="38"/>
      <c r="I24" s="38"/>
      <c r="J24" s="24"/>
      <c r="K24" s="24"/>
      <c r="L24" s="38"/>
      <c r="M24" s="38"/>
      <c r="N24" s="24"/>
    </row>
    <row r="25" spans="1:14" s="25" customFormat="1" ht="27" customHeight="1" x14ac:dyDescent="0.2">
      <c r="A25" s="30" t="s">
        <v>8</v>
      </c>
      <c r="B25" s="37"/>
      <c r="C25" s="33">
        <f>SUM(C26:C28)</f>
        <v>2.1399999999999997</v>
      </c>
      <c r="D25" s="59">
        <f>SUM(D26:D28)</f>
        <v>11676.696</v>
      </c>
      <c r="E25" s="33">
        <f>SUM(E26:E28)</f>
        <v>2.1399999999999997</v>
      </c>
      <c r="F25" s="59">
        <f>SUM(F26:F28)</f>
        <v>18928.727999999999</v>
      </c>
      <c r="G25" s="30" t="s">
        <v>8</v>
      </c>
      <c r="H25" s="38"/>
      <c r="I25" s="33">
        <f>SUM(I26:I28)</f>
        <v>4.93</v>
      </c>
      <c r="J25" s="59">
        <f t="shared" ref="J25:K25" si="12">SUM(J26:J28)</f>
        <v>24444.911999999997</v>
      </c>
      <c r="K25" s="59">
        <f t="shared" si="12"/>
        <v>24226.02</v>
      </c>
      <c r="L25" s="38"/>
      <c r="M25" s="33">
        <f>SUM(M26:M28)</f>
        <v>2.66</v>
      </c>
      <c r="N25" s="59">
        <f>SUM(N26:N28)</f>
        <v>15382.247999999998</v>
      </c>
    </row>
    <row r="26" spans="1:14" s="25" customFormat="1" ht="36" customHeight="1" x14ac:dyDescent="0.2">
      <c r="A26" s="29" t="s">
        <v>62</v>
      </c>
      <c r="B26" s="37" t="s">
        <v>3</v>
      </c>
      <c r="C26" s="38">
        <v>1.1299999999999999</v>
      </c>
      <c r="D26" s="24">
        <f t="shared" ref="D26" si="13">$C$26*12*D38</f>
        <v>6165.7319999999991</v>
      </c>
      <c r="E26" s="38">
        <v>1.1299999999999999</v>
      </c>
      <c r="F26" s="24">
        <f>$C$26*12*F38</f>
        <v>9995.0759999999991</v>
      </c>
      <c r="G26" s="29" t="s">
        <v>62</v>
      </c>
      <c r="H26" s="38" t="s">
        <v>3</v>
      </c>
      <c r="I26" s="38">
        <v>1.1100000000000001</v>
      </c>
      <c r="J26" s="24">
        <f>$I$26*12*J38</f>
        <v>5503.8239999999996</v>
      </c>
      <c r="K26" s="24">
        <f>$I$26*12*K38</f>
        <v>5454.54</v>
      </c>
      <c r="L26" s="38" t="s">
        <v>3</v>
      </c>
      <c r="M26" s="38">
        <v>1.1100000000000001</v>
      </c>
      <c r="N26" s="24">
        <f>$M$26*12*N38</f>
        <v>6418.9079999999994</v>
      </c>
    </row>
    <row r="27" spans="1:14" s="25" customFormat="1" ht="71.25" customHeight="1" x14ac:dyDescent="0.2">
      <c r="A27" s="29" t="s">
        <v>63</v>
      </c>
      <c r="B27" s="37" t="s">
        <v>7</v>
      </c>
      <c r="C27" s="38">
        <v>0.16</v>
      </c>
      <c r="D27" s="24">
        <f t="shared" ref="D27" si="14">$C$27*12*D38</f>
        <v>873.024</v>
      </c>
      <c r="E27" s="38">
        <v>0.16</v>
      </c>
      <c r="F27" s="24">
        <f>$C$27*12*F38</f>
        <v>1415.232</v>
      </c>
      <c r="G27" s="29" t="s">
        <v>63</v>
      </c>
      <c r="H27" s="37" t="s">
        <v>7</v>
      </c>
      <c r="I27" s="38">
        <v>0.13</v>
      </c>
      <c r="J27" s="24">
        <f>$I$27*12*J38</f>
        <v>644.59199999999998</v>
      </c>
      <c r="K27" s="24">
        <f>$I$27*12*K38</f>
        <v>638.82000000000005</v>
      </c>
      <c r="L27" s="37" t="s">
        <v>7</v>
      </c>
      <c r="M27" s="38">
        <v>0.14000000000000001</v>
      </c>
      <c r="N27" s="24">
        <f>$M$27*12*N38</f>
        <v>809.59199999999998</v>
      </c>
    </row>
    <row r="28" spans="1:14" s="25" customFormat="1" ht="112.5" customHeight="1" x14ac:dyDescent="0.2">
      <c r="A28" s="29" t="s">
        <v>64</v>
      </c>
      <c r="B28" s="37" t="s">
        <v>6</v>
      </c>
      <c r="C28" s="38">
        <v>0.85</v>
      </c>
      <c r="D28" s="24">
        <f t="shared" ref="D28" si="15">$C$28*12*D38</f>
        <v>4637.9399999999996</v>
      </c>
      <c r="E28" s="38">
        <v>0.85</v>
      </c>
      <c r="F28" s="24">
        <f>$C$28*12*F38</f>
        <v>7518.42</v>
      </c>
      <c r="G28" s="29" t="s">
        <v>70</v>
      </c>
      <c r="H28" s="38" t="s">
        <v>6</v>
      </c>
      <c r="I28" s="38">
        <v>3.69</v>
      </c>
      <c r="J28" s="24">
        <f>$I$28*12*J38</f>
        <v>18296.495999999999</v>
      </c>
      <c r="K28" s="24">
        <f>$I$28*12*K38</f>
        <v>18132.66</v>
      </c>
      <c r="L28" s="38" t="s">
        <v>6</v>
      </c>
      <c r="M28" s="38">
        <v>1.41</v>
      </c>
      <c r="N28" s="24">
        <f>$M$28*12*N38</f>
        <v>8153.7479999999987</v>
      </c>
    </row>
    <row r="29" spans="1:14" s="25" customFormat="1" ht="24.75" customHeight="1" x14ac:dyDescent="0.2">
      <c r="A29" s="30" t="s">
        <v>5</v>
      </c>
      <c r="B29" s="37"/>
      <c r="C29" s="61">
        <f>SUM(C30:C34)</f>
        <v>10.93</v>
      </c>
      <c r="D29" s="62">
        <f>SUM(D30:D34)</f>
        <v>59638.451999999983</v>
      </c>
      <c r="E29" s="61">
        <f>SUM(E30:E34)</f>
        <v>10.93</v>
      </c>
      <c r="F29" s="63">
        <f>SUM(F30:F34)</f>
        <v>96678.035999999993</v>
      </c>
      <c r="G29" s="64" t="s">
        <v>5</v>
      </c>
      <c r="H29" s="38"/>
      <c r="I29" s="61">
        <f>SUM(I30:I34)</f>
        <v>6.4999999999999991</v>
      </c>
      <c r="J29" s="62">
        <f t="shared" ref="J29:K29" si="16">SUM(J30:J34)</f>
        <v>32229.599999999999</v>
      </c>
      <c r="K29" s="62">
        <f t="shared" si="16"/>
        <v>31941</v>
      </c>
      <c r="L29" s="38"/>
      <c r="M29" s="61">
        <f>SUM(M30:M34)</f>
        <v>4</v>
      </c>
      <c r="N29" s="62">
        <f>SUM(N30:N34)</f>
        <v>23131.199999999997</v>
      </c>
    </row>
    <row r="30" spans="1:14" s="25" customFormat="1" ht="165" customHeight="1" x14ac:dyDescent="0.2">
      <c r="A30" s="29" t="s">
        <v>65</v>
      </c>
      <c r="B30" s="37" t="s">
        <v>23</v>
      </c>
      <c r="C30" s="38">
        <v>6.6</v>
      </c>
      <c r="D30" s="24">
        <f t="shared" ref="D30" si="17">$C$30*12*D38</f>
        <v>36012.239999999991</v>
      </c>
      <c r="E30" s="38">
        <v>6.6</v>
      </c>
      <c r="F30" s="24">
        <f>$C$30*12*F38</f>
        <v>58378.319999999992</v>
      </c>
      <c r="G30" s="29" t="s">
        <v>71</v>
      </c>
      <c r="H30" s="37" t="s">
        <v>47</v>
      </c>
      <c r="I30" s="38">
        <f>2.52</f>
        <v>2.52</v>
      </c>
      <c r="J30" s="24">
        <f>$I$30*12*J38</f>
        <v>12495.168</v>
      </c>
      <c r="K30" s="24">
        <f>$I$30*12*K38</f>
        <v>12383.28</v>
      </c>
      <c r="L30" s="37" t="s">
        <v>53</v>
      </c>
      <c r="M30" s="38">
        <v>1.1499999999999999</v>
      </c>
      <c r="N30" s="24">
        <f>$M$30*12*N38</f>
        <v>6650.2199999999993</v>
      </c>
    </row>
    <row r="31" spans="1:14" s="25" customFormat="1" ht="63.75" customHeight="1" x14ac:dyDescent="0.2">
      <c r="A31" s="29" t="s">
        <v>66</v>
      </c>
      <c r="B31" s="37" t="s">
        <v>4</v>
      </c>
      <c r="C31" s="38">
        <v>1.37</v>
      </c>
      <c r="D31" s="24">
        <f t="shared" ref="D31" si="18">$C$31*12*D38</f>
        <v>7475.268</v>
      </c>
      <c r="E31" s="38">
        <v>1.37</v>
      </c>
      <c r="F31" s="24">
        <f>$C$31*12*F38</f>
        <v>12117.924000000001</v>
      </c>
      <c r="G31" s="57" t="s">
        <v>66</v>
      </c>
      <c r="H31" s="37" t="s">
        <v>48</v>
      </c>
      <c r="I31" s="38">
        <v>1.34</v>
      </c>
      <c r="J31" s="24">
        <f>$I$31*12*J38</f>
        <v>6644.2560000000003</v>
      </c>
      <c r="K31" s="24">
        <f>$I$31*12*K38</f>
        <v>6584.7600000000011</v>
      </c>
      <c r="L31" s="37" t="s">
        <v>54</v>
      </c>
      <c r="M31" s="38">
        <v>1.48</v>
      </c>
      <c r="N31" s="24">
        <f>$M$31*12*N38</f>
        <v>8558.5439999999981</v>
      </c>
    </row>
    <row r="32" spans="1:14" s="25" customFormat="1" ht="78.75" customHeight="1" x14ac:dyDescent="0.2">
      <c r="A32" s="29" t="s">
        <v>67</v>
      </c>
      <c r="B32" s="37" t="s">
        <v>24</v>
      </c>
      <c r="C32" s="38">
        <v>1.69</v>
      </c>
      <c r="D32" s="24">
        <f t="shared" ref="D32" si="19">$C$32*12*D38</f>
        <v>9221.3160000000007</v>
      </c>
      <c r="E32" s="38">
        <v>1.69</v>
      </c>
      <c r="F32" s="24">
        <f>$C$32*12*F38</f>
        <v>14948.388000000001</v>
      </c>
      <c r="G32" s="57" t="s">
        <v>67</v>
      </c>
      <c r="H32" s="37" t="s">
        <v>24</v>
      </c>
      <c r="I32" s="38">
        <v>1.23</v>
      </c>
      <c r="J32" s="24">
        <f>$I$32*12*J38</f>
        <v>6098.8319999999994</v>
      </c>
      <c r="K32" s="24">
        <f>$I$32*12*K38</f>
        <v>6044.22</v>
      </c>
      <c r="L32" s="37" t="s">
        <v>24</v>
      </c>
      <c r="M32" s="38">
        <v>0</v>
      </c>
      <c r="N32" s="24">
        <f>$M$32*12*N38</f>
        <v>0</v>
      </c>
    </row>
    <row r="33" spans="1:17" s="25" customFormat="1" ht="33" customHeight="1" x14ac:dyDescent="0.2">
      <c r="A33" s="29" t="s">
        <v>68</v>
      </c>
      <c r="B33" s="37" t="s">
        <v>3</v>
      </c>
      <c r="C33" s="38">
        <v>0.94</v>
      </c>
      <c r="D33" s="24">
        <f t="shared" ref="D33" si="20">$C$33*12*D38</f>
        <v>5129.0159999999996</v>
      </c>
      <c r="E33" s="38">
        <v>0.94</v>
      </c>
      <c r="F33" s="24">
        <f>$C$33*12*F38</f>
        <v>8314.4879999999994</v>
      </c>
      <c r="G33" s="57" t="s">
        <v>68</v>
      </c>
      <c r="H33" s="38" t="s">
        <v>3</v>
      </c>
      <c r="I33" s="38">
        <v>1.02</v>
      </c>
      <c r="J33" s="24">
        <f>$I$33*12*J38</f>
        <v>5057.5680000000002</v>
      </c>
      <c r="K33" s="24">
        <f>$I$33*12*K38</f>
        <v>5012.28</v>
      </c>
      <c r="L33" s="38" t="s">
        <v>3</v>
      </c>
      <c r="M33" s="38">
        <v>0.99</v>
      </c>
      <c r="N33" s="24">
        <f>$M$33*12*N38</f>
        <v>5724.9719999999988</v>
      </c>
    </row>
    <row r="34" spans="1:17" s="25" customFormat="1" x14ac:dyDescent="0.2">
      <c r="A34" s="29" t="s">
        <v>69</v>
      </c>
      <c r="B34" s="37" t="s">
        <v>6</v>
      </c>
      <c r="C34" s="38">
        <v>0.33</v>
      </c>
      <c r="D34" s="24">
        <f t="shared" ref="D34" si="21">$C$34*12*D38</f>
        <v>1800.6119999999999</v>
      </c>
      <c r="E34" s="38">
        <v>0.33</v>
      </c>
      <c r="F34" s="24">
        <f>$C$34*12*F38</f>
        <v>2918.9160000000002</v>
      </c>
      <c r="G34" s="57" t="s">
        <v>69</v>
      </c>
      <c r="H34" s="38" t="s">
        <v>6</v>
      </c>
      <c r="I34" s="38">
        <v>0.39</v>
      </c>
      <c r="J34" s="24">
        <f>$I$34*12*J38</f>
        <v>1933.7759999999998</v>
      </c>
      <c r="K34" s="24">
        <f>$I$34*12*K38</f>
        <v>1916.4599999999998</v>
      </c>
      <c r="L34" s="38" t="s">
        <v>6</v>
      </c>
      <c r="M34" s="38">
        <v>0.38</v>
      </c>
      <c r="N34" s="24">
        <f>$M$34*12*N38</f>
        <v>2197.4639999999999</v>
      </c>
    </row>
    <row r="35" spans="1:17" s="65" customFormat="1" x14ac:dyDescent="0.2">
      <c r="A35" s="39" t="s">
        <v>32</v>
      </c>
      <c r="B35" s="55" t="s">
        <v>37</v>
      </c>
      <c r="C35" s="61">
        <f>2.78+0.15</f>
        <v>2.9299999999999997</v>
      </c>
      <c r="D35" s="66">
        <f t="shared" ref="D35" si="22">$C$35*12*D38</f>
        <v>15987.251999999999</v>
      </c>
      <c r="E35" s="61">
        <f>2.78+0.15+1.05</f>
        <v>3.9799999999999995</v>
      </c>
      <c r="F35" s="66">
        <f>E35*12*F38</f>
        <v>35203.895999999993</v>
      </c>
      <c r="G35" s="67" t="s">
        <v>32</v>
      </c>
      <c r="H35" s="56" t="s">
        <v>37</v>
      </c>
      <c r="I35" s="61">
        <f>2.52+0.15</f>
        <v>2.67</v>
      </c>
      <c r="J35" s="66">
        <f t="shared" ref="J35:K35" si="23">$I$35*12*J38</f>
        <v>13238.928</v>
      </c>
      <c r="K35" s="66">
        <f t="shared" si="23"/>
        <v>13120.38</v>
      </c>
      <c r="L35" s="56" t="s">
        <v>37</v>
      </c>
      <c r="M35" s="61">
        <f>2.01+0.15</f>
        <v>2.1599999999999997</v>
      </c>
      <c r="N35" s="66">
        <f>$M$35*12*N38</f>
        <v>12490.847999999996</v>
      </c>
    </row>
    <row r="36" spans="1:17" s="25" customFormat="1" x14ac:dyDescent="0.2">
      <c r="A36" s="39" t="s">
        <v>33</v>
      </c>
      <c r="B36" s="37" t="s">
        <v>37</v>
      </c>
      <c r="C36" s="61">
        <v>0.65</v>
      </c>
      <c r="D36" s="66">
        <f t="shared" ref="D36" si="24">$C$36*12*D38</f>
        <v>3546.6600000000003</v>
      </c>
      <c r="E36" s="61">
        <v>0.65</v>
      </c>
      <c r="F36" s="66">
        <f>$C$36*12*F38</f>
        <v>5749.380000000001</v>
      </c>
      <c r="G36" s="67" t="s">
        <v>49</v>
      </c>
      <c r="H36" s="38" t="s">
        <v>37</v>
      </c>
      <c r="I36" s="61">
        <v>0.65</v>
      </c>
      <c r="J36" s="68">
        <f>I36*12*J38</f>
        <v>3222.96</v>
      </c>
      <c r="K36" s="86">
        <f>I36*12*K38</f>
        <v>3194.1000000000004</v>
      </c>
      <c r="L36" s="38" t="s">
        <v>37</v>
      </c>
      <c r="M36" s="61">
        <v>0.65</v>
      </c>
      <c r="N36" s="68">
        <v>0</v>
      </c>
    </row>
    <row r="37" spans="1:17" s="70" customFormat="1" x14ac:dyDescent="0.2">
      <c r="A37" s="34" t="s">
        <v>2</v>
      </c>
      <c r="B37" s="40"/>
      <c r="C37" s="54"/>
      <c r="D37" s="11">
        <f>D35+D29+D25+D14+D9+D36</f>
        <v>121404.89999999998</v>
      </c>
      <c r="E37" s="54"/>
      <c r="F37" s="11">
        <f>F35+F29+F25+F14+F9+F36</f>
        <v>258191.38799999998</v>
      </c>
      <c r="G37" s="69" t="s">
        <v>2</v>
      </c>
      <c r="H37" s="54"/>
      <c r="I37" s="54"/>
      <c r="J37" s="11">
        <f>J35+J29+J25+J14+J9+J36</f>
        <v>101647.20000000001</v>
      </c>
      <c r="K37" s="11">
        <f t="shared" ref="K37" si="25">K35+K29+K25+K14+K9+K36</f>
        <v>100737</v>
      </c>
      <c r="L37" s="54"/>
      <c r="M37" s="54"/>
      <c r="N37" s="11">
        <f t="shared" ref="N37" si="26">N35+N29+N25+N14+N9+N36</f>
        <v>112417.632</v>
      </c>
      <c r="O37" s="87">
        <f>N37+K37+J37+F37+D37</f>
        <v>694398.12</v>
      </c>
      <c r="P37" s="87">
        <f>O37/12</f>
        <v>57866.51</v>
      </c>
      <c r="Q37" s="87">
        <f>P37*5/100</f>
        <v>2893.3254999999999</v>
      </c>
    </row>
    <row r="38" spans="1:17" s="2" customFormat="1" ht="15.75" customHeight="1" x14ac:dyDescent="0.2">
      <c r="A38" s="34" t="s">
        <v>1</v>
      </c>
      <c r="B38" s="40"/>
      <c r="C38" s="33"/>
      <c r="D38" s="49">
        <v>454.7</v>
      </c>
      <c r="E38" s="33"/>
      <c r="F38" s="49">
        <v>737.1</v>
      </c>
      <c r="G38" s="69" t="s">
        <v>1</v>
      </c>
      <c r="H38" s="54"/>
      <c r="I38" s="33"/>
      <c r="J38" s="22">
        <v>413.2</v>
      </c>
      <c r="K38" s="22">
        <v>409.5</v>
      </c>
      <c r="L38" s="54"/>
      <c r="M38" s="33"/>
      <c r="N38" s="48">
        <v>481.9</v>
      </c>
      <c r="O38" s="87">
        <f>N38+K38+J38+F38+D38</f>
        <v>2496.3999999999996</v>
      </c>
      <c r="P38" s="88"/>
      <c r="Q38" s="88">
        <f>O38*70*80/100</f>
        <v>139798.39999999999</v>
      </c>
    </row>
    <row r="39" spans="1:17" s="2" customFormat="1" ht="25.5" customHeight="1" x14ac:dyDescent="0.2">
      <c r="A39" s="34" t="s">
        <v>38</v>
      </c>
      <c r="B39" s="41"/>
      <c r="C39" s="33"/>
      <c r="D39" s="12">
        <f>D37 /12/D38</f>
        <v>22.249999999999996</v>
      </c>
      <c r="E39" s="33"/>
      <c r="F39" s="12">
        <f>F37 /12/F38</f>
        <v>29.189999999999994</v>
      </c>
      <c r="G39" s="34" t="s">
        <v>50</v>
      </c>
      <c r="H39" s="33"/>
      <c r="I39" s="33"/>
      <c r="J39" s="12">
        <f t="shared" ref="J39" si="27">J37/12/J38</f>
        <v>20.5</v>
      </c>
      <c r="K39" s="12">
        <f t="shared" ref="K39" si="28">K37/12/K38</f>
        <v>20.5</v>
      </c>
      <c r="L39" s="33"/>
      <c r="M39" s="33"/>
      <c r="N39" s="12">
        <f t="shared" ref="N39" si="29">N37 /12/N38</f>
        <v>19.440000000000001</v>
      </c>
    </row>
    <row r="40" spans="1:17" s="2" customFormat="1" ht="15.75" customHeight="1" x14ac:dyDescent="0.2">
      <c r="A40" s="15"/>
      <c r="B40" s="18"/>
      <c r="C40" s="18"/>
      <c r="D40" s="16"/>
      <c r="E40" s="71"/>
      <c r="F40" s="18"/>
      <c r="G40" s="71"/>
      <c r="H40" s="18"/>
      <c r="I40" s="18"/>
      <c r="J40" s="18"/>
      <c r="K40" s="71"/>
      <c r="L40" s="71"/>
      <c r="M40" s="71"/>
      <c r="N40" s="71"/>
    </row>
    <row r="41" spans="1:17" s="2" customFormat="1" ht="25.5" customHeight="1" x14ac:dyDescent="0.2">
      <c r="A41" s="15"/>
      <c r="B41" s="18"/>
      <c r="C41" s="18"/>
      <c r="D41" s="16"/>
      <c r="E41" s="71"/>
      <c r="F41" s="18"/>
      <c r="G41" s="71"/>
      <c r="H41" s="18"/>
      <c r="I41" s="18"/>
      <c r="J41" s="18"/>
      <c r="K41" s="71"/>
      <c r="L41" s="71"/>
      <c r="M41" s="71"/>
      <c r="N41" s="71"/>
    </row>
    <row r="42" spans="1:17" s="25" customFormat="1" ht="12.75" customHeight="1" x14ac:dyDescent="0.2">
      <c r="A42" s="72"/>
      <c r="B42" s="27"/>
      <c r="C42" s="27"/>
      <c r="D42" s="71"/>
      <c r="E42" s="71"/>
      <c r="F42" s="27"/>
      <c r="G42" s="71"/>
      <c r="H42" s="27"/>
      <c r="I42" s="27"/>
      <c r="J42" s="27"/>
      <c r="K42" s="71"/>
      <c r="L42" s="71"/>
      <c r="M42" s="71"/>
      <c r="N42" s="71"/>
    </row>
    <row r="43" spans="1:17" s="25" customFormat="1" ht="12.75" hidden="1" customHeight="1" x14ac:dyDescent="0.2">
      <c r="A43" s="72"/>
      <c r="B43" s="27"/>
      <c r="C43" s="27"/>
      <c r="D43" s="71"/>
      <c r="E43" s="71"/>
      <c r="F43" s="27"/>
      <c r="G43" s="71"/>
      <c r="H43" s="27"/>
      <c r="I43" s="27"/>
      <c r="J43" s="27"/>
      <c r="K43" s="71"/>
      <c r="L43" s="71"/>
      <c r="M43" s="71"/>
      <c r="N43" s="71"/>
    </row>
    <row r="44" spans="1:17" s="25" customFormat="1" x14ac:dyDescent="0.2">
      <c r="A44" s="72"/>
      <c r="B44" s="27"/>
      <c r="C44" s="27"/>
      <c r="D44" s="71"/>
      <c r="E44" s="71"/>
      <c r="F44" s="27"/>
      <c r="G44" s="71"/>
      <c r="H44" s="27"/>
      <c r="I44" s="27"/>
      <c r="J44" s="27"/>
      <c r="K44" s="71"/>
      <c r="L44" s="71"/>
      <c r="M44" s="71"/>
      <c r="N44" s="71"/>
    </row>
    <row r="45" spans="1:17" s="25" customFormat="1" x14ac:dyDescent="0.2">
      <c r="A45" s="72"/>
      <c r="B45" s="27"/>
      <c r="C45" s="27"/>
      <c r="D45" s="71"/>
      <c r="E45" s="71"/>
      <c r="F45" s="27"/>
      <c r="G45" s="71"/>
      <c r="H45" s="27"/>
      <c r="I45" s="27"/>
      <c r="J45" s="27"/>
      <c r="K45" s="71"/>
      <c r="L45" s="71"/>
      <c r="M45" s="71"/>
      <c r="N45" s="71"/>
    </row>
    <row r="46" spans="1:17" s="1" customFormat="1" x14ac:dyDescent="0.2">
      <c r="A46" s="6" t="s">
        <v>0</v>
      </c>
      <c r="B46" s="17"/>
      <c r="C46" s="17"/>
      <c r="D46" s="7"/>
      <c r="E46" s="7"/>
      <c r="F46" s="17"/>
      <c r="G46" s="7"/>
      <c r="H46" s="27"/>
      <c r="I46" s="17"/>
      <c r="J46" s="17"/>
      <c r="K46" s="7"/>
      <c r="L46" s="7"/>
      <c r="M46" s="7"/>
      <c r="N46" s="7"/>
    </row>
    <row r="47" spans="1:17" s="1" customFormat="1" x14ac:dyDescent="0.2">
      <c r="A47" s="6"/>
      <c r="B47" s="17"/>
      <c r="C47" s="17"/>
      <c r="D47" s="7"/>
      <c r="E47" s="7"/>
      <c r="F47" s="17"/>
      <c r="G47" s="7"/>
      <c r="H47" s="27"/>
      <c r="I47" s="17"/>
      <c r="J47" s="17"/>
      <c r="K47" s="7"/>
      <c r="L47" s="7"/>
      <c r="M47" s="7"/>
      <c r="N47" s="7"/>
    </row>
  </sheetData>
  <mergeCells count="7">
    <mergeCell ref="L7:L8"/>
    <mergeCell ref="M7:M8"/>
    <mergeCell ref="A6:A8"/>
    <mergeCell ref="B7:B8"/>
    <mergeCell ref="C7:C8"/>
    <mergeCell ref="I7:I8"/>
    <mergeCell ref="E7:E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2017-12-18T11:02:13Z</dcterms:modified>
</cp:coreProperties>
</file>